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DECRETO 3705 2023 DISABILI  GRAVI\"/>
    </mc:Choice>
  </mc:AlternateContent>
  <xr:revisionPtr revIDLastSave="0" documentId="13_ncr:1_{BEBB4403-8EC9-46E5-BCE0-BC582A9D16F2}" xr6:coauthVersionLast="45" xr6:coauthVersionMax="45" xr10:uidLastSave="{00000000-0000-0000-0000-000000000000}"/>
  <bookViews>
    <workbookView xWindow="-120" yWindow="-120" windowWidth="24240" windowHeight="13020" firstSheet="1" activeTab="1" xr2:uid="{00000000-000D-0000-FFFF-FFFF00000000}"/>
  </bookViews>
  <sheets>
    <sheet name="prospetto" sheetId="7" r:id="rId1"/>
    <sheet name="azione4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11" l="1"/>
  <c r="D13" i="11"/>
  <c r="D12" i="11"/>
  <c r="D11" i="11"/>
  <c r="D10" i="11"/>
  <c r="D9" i="11"/>
  <c r="D8" i="11"/>
  <c r="D7" i="11"/>
  <c r="D6" i="11"/>
  <c r="G66" i="7" l="1"/>
  <c r="E66" i="7"/>
  <c r="E61" i="7"/>
  <c r="E56" i="7"/>
  <c r="V47" i="7"/>
  <c r="I46" i="7"/>
  <c r="P44" i="7"/>
  <c r="I42" i="7"/>
  <c r="V41" i="7"/>
  <c r="V42" i="7" s="1"/>
  <c r="N39" i="7"/>
  <c r="E39" i="7"/>
  <c r="P38" i="7"/>
  <c r="I38" i="7"/>
  <c r="G38" i="7"/>
  <c r="G39" i="7" s="1"/>
  <c r="P37" i="7"/>
  <c r="P39" i="7" s="1"/>
  <c r="I36" i="7"/>
  <c r="I35" i="7"/>
  <c r="I34" i="7"/>
  <c r="I33" i="7"/>
  <c r="Q32" i="7"/>
  <c r="I31" i="7"/>
  <c r="L30" i="7"/>
  <c r="V29" i="7"/>
  <c r="G28" i="7"/>
  <c r="K28" i="7" s="1"/>
  <c r="N28" i="7" s="1"/>
  <c r="E28" i="7"/>
  <c r="T27" i="7"/>
  <c r="I27" i="7"/>
  <c r="Q25" i="7"/>
  <c r="I25" i="7"/>
  <c r="Q24" i="7"/>
  <c r="I24" i="7"/>
  <c r="Q23" i="7"/>
  <c r="T23" i="7" s="1"/>
  <c r="I23" i="7"/>
  <c r="Q22" i="7"/>
  <c r="T22" i="7" s="1"/>
  <c r="I22" i="7"/>
  <c r="I21" i="7"/>
  <c r="E18" i="7"/>
  <c r="I17" i="7"/>
  <c r="G17" i="7"/>
  <c r="W16" i="7"/>
  <c r="W17" i="7" s="1"/>
  <c r="I16" i="7"/>
  <c r="G16" i="7"/>
  <c r="I15" i="7"/>
  <c r="G15" i="7"/>
  <c r="G14" i="7"/>
  <c r="G18" i="7" s="1"/>
  <c r="I13" i="7"/>
  <c r="W12" i="7"/>
  <c r="U12" i="7"/>
  <c r="I11" i="7"/>
  <c r="I10" i="7"/>
  <c r="L5" i="7" s="1"/>
  <c r="P9" i="7"/>
  <c r="W14" i="7" l="1"/>
  <c r="W15" i="7" s="1"/>
  <c r="M30" i="7"/>
  <c r="I39" i="7"/>
  <c r="E68" i="7"/>
  <c r="L45" i="7"/>
  <c r="L47" i="7" s="1"/>
  <c r="E49" i="7"/>
  <c r="K18" i="7"/>
  <c r="I18" i="7"/>
  <c r="G49" i="7"/>
  <c r="I49" i="7" s="1"/>
  <c r="K39" i="7"/>
  <c r="E70" i="7"/>
  <c r="F71" i="7" s="1"/>
  <c r="I28" i="7"/>
  <c r="C15" i="11" l="1"/>
  <c r="D15" i="11" l="1"/>
</calcChain>
</file>

<file path=xl/sharedStrings.xml><?xml version="1.0" encoding="utf-8"?>
<sst xmlns="http://schemas.openxmlformats.org/spreadsheetml/2006/main" count="103" uniqueCount="83">
  <si>
    <t>azioni</t>
  </si>
  <si>
    <t>descrizione</t>
  </si>
  <si>
    <t>INCLUSIONE SOCIO LAVORATIVA</t>
  </si>
  <si>
    <t>ATTIVITA' SOCIALIZZANTI E RICREATIVE</t>
  </si>
  <si>
    <t xml:space="preserve">SERVIZI DI ASSISTENZA DOMICILIARE                          </t>
  </si>
  <si>
    <t>SPAZIO NEUTRO</t>
  </si>
  <si>
    <t xml:space="preserve">CENTRI  di  ACCOMPAGNAMENTO  EDUCATIVO E SOSTEGNO ALLA FREQUENZA SCOLASTICA </t>
  </si>
  <si>
    <t>CONTRASTO ALLA POVERTA’ ED ESCLUSIONE SOCIALE</t>
  </si>
  <si>
    <t xml:space="preserve">SERVIZIO DI MEDIAZIONE LINGUISTICA E CULTURALE </t>
  </si>
  <si>
    <t>POTENZIAMENTO ATTIVITA' TECNICO-AMMINISTRATIVA</t>
  </si>
  <si>
    <t>✓ contributo volontari      ( € 3000 X 4 mesi  X 3 Centri)</t>
  </si>
  <si>
    <t>✓ affitto                            ( € 355, 27 x  4 mesi X 3 Centri )</t>
  </si>
  <si>
    <t>✓ spese per trasporto        ( € 62,50 X 48 gg X 3 Centri)</t>
  </si>
  <si>
    <t>✓ spese per materiali         ( € 3,333,33 X 3 Centri )</t>
  </si>
  <si>
    <t>✓ spese per inail e assicurazione  ( € 800,00 X 3 centri)</t>
  </si>
  <si>
    <t>Spese connesse all’intervento: Inail, Assicurazione RC, attrezzature</t>
  </si>
  <si>
    <t>biennio</t>
  </si>
  <si>
    <t>ABITANTI</t>
  </si>
  <si>
    <t>%</t>
  </si>
  <si>
    <t>totale</t>
  </si>
  <si>
    <t>CALTAGIRONE</t>
  </si>
  <si>
    <t>GRAMMICHELE</t>
  </si>
  <si>
    <t>MINEO</t>
  </si>
  <si>
    <t>LICODIA</t>
  </si>
  <si>
    <t>MAZZARRONE</t>
  </si>
  <si>
    <t>VIZZINI</t>
  </si>
  <si>
    <t>MIRABELLA</t>
  </si>
  <si>
    <t>SAN CONO</t>
  </si>
  <si>
    <t>SAN MICHELE GANZ</t>
  </si>
  <si>
    <t xml:space="preserve">              REGIONE SICILIANA</t>
  </si>
  <si>
    <t>PROSPETTO RIEPILOGATIVO DELLE AZIONI PROGETTUALI - PDZ 2019-2020</t>
  </si>
  <si>
    <t xml:space="preserve">DISTRETTO 13 </t>
  </si>
  <si>
    <t>€</t>
  </si>
  <si>
    <t>NR</t>
  </si>
  <si>
    <t>MESI</t>
  </si>
  <si>
    <t>RAFF.SISTEMA SOCIO SANITARIO      € 58,926,84</t>
  </si>
  <si>
    <t>RAFF.SISTEMA SOCIO SANITARIO      € 103.819,53</t>
  </si>
  <si>
    <r>
      <t>✓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Arial"/>
        <family val="2"/>
      </rPr>
      <t xml:space="preserve">29 beneficiari  x 3 mesi        ( 29 X € 250 X 3 mesi )          </t>
    </r>
  </si>
  <si>
    <r>
      <t>✓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Arial"/>
        <family val="2"/>
      </rPr>
      <t xml:space="preserve">43 beneficiari  x 6 mesi        ( 43 X € 250 X 6 mesi )          </t>
    </r>
  </si>
  <si>
    <r>
      <t xml:space="preserve"> ✓  spese per intervento inail - assicuraz.   </t>
    </r>
    <r>
      <rPr>
        <sz val="11"/>
        <color theme="0"/>
        <rFont val="Calibri"/>
        <family val="2"/>
      </rPr>
      <t xml:space="preserve"> ( 29 X € 86,67 )</t>
    </r>
  </si>
  <si>
    <t xml:space="preserve"> ✓  spese per intervento inail - assicuraz. - materiale   </t>
  </si>
  <si>
    <t>AREA INFANZIA ADOLESCENZA    € 168,362,41</t>
  </si>
  <si>
    <t>AREA INFANZIA ADOLESCENZA   € 247.259,55</t>
  </si>
  <si>
    <t>✓ nr 1 Psicologo                      ( € 22,00  X 20 h mese X 12 mesi )</t>
  </si>
  <si>
    <t>✓ nr 1 Psicologo                      ( € 22,00  X 50 h mese X 12 mesi )</t>
  </si>
  <si>
    <t>ore</t>
  </si>
  <si>
    <t>mese</t>
  </si>
  <si>
    <t>educ</t>
  </si>
  <si>
    <t>PSIC</t>
  </si>
  <si>
    <t>EDUCATIVA  DOMICILIARE e Assistenza all’autonomia e alla comunicazione</t>
  </si>
  <si>
    <t>✓ nr. 9 educ. professionali  ( € 22,00 X 40 h Mese X 9 oper. X 8 mesi )</t>
  </si>
  <si>
    <t>✓ nr. 9 educ. professionali  ( € 22,00 X 60 h Mese X 9 oper. X 8 mesi )</t>
  </si>
  <si>
    <t>EDUC</t>
  </si>
  <si>
    <t>✓ nr. 9 " assistenti" x 8 mesi   ( € 22,00 X 40 h Mese X 9 oper. X 8 mesi )</t>
  </si>
  <si>
    <t>✓ nr. 9 " assistenti" x 8 mesi   ( € 22,00 X 60 h Mese X 9 oper. X 8 mesi )</t>
  </si>
  <si>
    <t>ASSIST</t>
  </si>
  <si>
    <t xml:space="preserve">✓ nr 2 mediatore Ling. ( € 22,00 X 36 h mese X 2 oper. X 8 mesi </t>
  </si>
  <si>
    <t xml:space="preserve">✓ nr 2 mediatore Ling. ( € 22,00 X 58 h mese X 2 oper. X 8 mesi </t>
  </si>
  <si>
    <t>MEDIAT</t>
  </si>
  <si>
    <t>CENTRI</t>
  </si>
  <si>
    <t xml:space="preserve">✓ contributo volontari  centri                     (  5 gg sett. x 8 mesi ) </t>
  </si>
  <si>
    <t>RISORSE INDISTINTE     € 126,472,58</t>
  </si>
  <si>
    <t>RISORSE INDISTINTE     € 256.669,03</t>
  </si>
  <si>
    <t>✓ nr 9 operatori OSA                      ( € 19,00 X 44h mese X 12 mesi )</t>
  </si>
  <si>
    <t>✓ nr 9 operatori OSA                      ( € 19,00 X 60 h mese X 12 mesi )</t>
  </si>
  <si>
    <t>Assistenza abitativa       ✓ € 150 mese x 3 beneficiari  x mesi 12</t>
  </si>
  <si>
    <t>Assistenza abitativa       ✓ € 150 mese x 12 beneficiari  x mesi 12</t>
  </si>
  <si>
    <t>Inclusione lavorativa    ✓  € 250 mese x 7 beneficiari x mesi 4</t>
  </si>
  <si>
    <t>Inclusione lavorativa    ✓  € 250 mese x 35 beneficiari x mesi 4</t>
  </si>
  <si>
    <t>Borse lavoro                     ✓  € 250  mese x 7 beneficiari  x mesi 6</t>
  </si>
  <si>
    <t>Borse lavoro                     ✓  € 250  mese x 35 beneficiari  x mesi 6</t>
  </si>
  <si>
    <t>borse</t>
  </si>
  <si>
    <t>✓ nr 1 mediatore cultur.  ( € 22,00 X 40 h mese X 12 mesi )</t>
  </si>
  <si>
    <t xml:space="preserve">ASSISTENZA TECNICA   € 19,976,62 </t>
  </si>
  <si>
    <t>✓ nr 1 esperto amministrativo X 18 gg x 12 mesi</t>
  </si>
  <si>
    <t>///</t>
  </si>
  <si>
    <t>INCENTIVO PERSONALE    € 20,856,59</t>
  </si>
  <si>
    <t>incentivo personale</t>
  </si>
  <si>
    <t>Incentivo personale</t>
  </si>
  <si>
    <t>EURO</t>
  </si>
  <si>
    <t>BENEFICIARI</t>
  </si>
  <si>
    <t>importo</t>
  </si>
  <si>
    <t>D.R.S. 3705/2023 - DISABILI GRAVI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</si>
</sst>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€&quot;\ * #,##0.00_-;\-&quot;€&quot;\ * #,##0.00_-;_-&quot;€&quot;\ * &quot;-&quot;??_-;_-@_-"/>
    <numFmt numFmtId="165" formatCode="#,##0.00;[Red]#,##0.00"/>
    <numFmt numFmtId="166" formatCode="0.0"/>
    <numFmt numFmtId="167" formatCode="#,##0.00\ &quot;€&quot;"/>
    <numFmt numFmtId="168" formatCode="#,##0.00\ _€"/>
    <numFmt numFmtId="169" formatCode="&quot;€&quot;\ #,##0.0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.5"/>
      <color theme="1"/>
      <name val="Arial"/>
      <family val="2"/>
    </font>
    <font>
      <sz val="9.5"/>
      <color theme="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 Symbol"/>
      <family val="2"/>
    </font>
    <font>
      <sz val="7"/>
      <color rgb="FF000000"/>
      <name val="Times New Roman"/>
      <family val="1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sz val="10"/>
      <name val="Segoe UI Symbo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rgb="FFFFFFFF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9.5"/>
      <color rgb="FFFF0000"/>
      <name val="Arial"/>
      <family val="2"/>
    </font>
    <font>
      <b/>
      <i/>
      <sz val="9"/>
      <color rgb="FF000000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9.5"/>
      <name val="Arial"/>
      <family val="2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4" fontId="11" fillId="0" borderId="0" applyFont="0" applyFill="0" applyBorder="0" applyAlignment="0" applyProtection="0"/>
  </cellStyleXfs>
  <cellXfs count="174">
    <xf numFmtId="0" fontId="0" fillId="0" borderId="0" xfId="0"/>
    <xf numFmtId="0" fontId="0" fillId="0" borderId="0" xfId="0" applyFill="1"/>
    <xf numFmtId="0" fontId="3" fillId="0" borderId="0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65" fontId="8" fillId="0" borderId="5" xfId="0" applyNumberFormat="1" applyFont="1" applyFill="1" applyBorder="1" applyAlignment="1">
      <alignment horizontal="right" vertical="center"/>
    </xf>
    <xf numFmtId="165" fontId="8" fillId="0" borderId="3" xfId="0" applyNumberFormat="1" applyFont="1" applyFill="1" applyBorder="1" applyAlignment="1">
      <alignment horizontal="right" vertical="center"/>
    </xf>
    <xf numFmtId="0" fontId="0" fillId="0" borderId="0" xfId="0" applyFill="1" applyBorder="1"/>
    <xf numFmtId="165" fontId="9" fillId="0" borderId="8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3" fillId="0" borderId="0" xfId="0" applyFont="1" applyFill="1" applyAlignment="1">
      <alignment wrapText="1"/>
    </xf>
    <xf numFmtId="0" fontId="12" fillId="0" borderId="0" xfId="0" applyFont="1" applyFill="1" applyAlignment="1">
      <alignment wrapText="1"/>
    </xf>
    <xf numFmtId="0" fontId="3" fillId="0" borderId="0" xfId="0" applyFont="1" applyFill="1" applyAlignment="1">
      <alignment horizontal="left" wrapText="1"/>
    </xf>
    <xf numFmtId="2" fontId="3" fillId="0" borderId="0" xfId="0" applyNumberFormat="1" applyFont="1" applyFill="1" applyAlignment="1">
      <alignment wrapText="1"/>
    </xf>
    <xf numFmtId="165" fontId="0" fillId="0" borderId="0" xfId="0" applyNumberFormat="1" applyFill="1"/>
    <xf numFmtId="0" fontId="3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15" xfId="0" applyNumberFormat="1" applyFont="1" applyFill="1" applyBorder="1" applyAlignment="1">
      <alignment horizontal="left" vertical="center" wrapText="1"/>
    </xf>
    <xf numFmtId="0" fontId="15" fillId="0" borderId="15" xfId="0" applyNumberFormat="1" applyFont="1" applyFill="1" applyBorder="1" applyAlignment="1">
      <alignment vertical="center" wrapText="1"/>
    </xf>
    <xf numFmtId="0" fontId="14" fillId="0" borderId="28" xfId="0" applyNumberFormat="1" applyFont="1" applyFill="1" applyBorder="1" applyAlignment="1">
      <alignment horizontal="left" vertical="center" wrapText="1"/>
    </xf>
    <xf numFmtId="0" fontId="4" fillId="0" borderId="28" xfId="0" applyNumberFormat="1" applyFont="1" applyFill="1" applyBorder="1" applyAlignment="1">
      <alignment vertical="center" wrapText="1"/>
    </xf>
    <xf numFmtId="0" fontId="4" fillId="0" borderId="23" xfId="0" applyNumberFormat="1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165" fontId="8" fillId="0" borderId="30" xfId="0" applyNumberFormat="1" applyFont="1" applyFill="1" applyBorder="1" applyAlignment="1">
      <alignment horizontal="right" vertical="center"/>
    </xf>
    <xf numFmtId="0" fontId="1" fillId="0" borderId="19" xfId="0" applyFont="1" applyFill="1" applyBorder="1"/>
    <xf numFmtId="0" fontId="0" fillId="0" borderId="7" xfId="0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left" vertical="center" wrapText="1"/>
    </xf>
    <xf numFmtId="165" fontId="8" fillId="0" borderId="8" xfId="0" applyNumberFormat="1" applyFont="1" applyFill="1" applyBorder="1" applyAlignment="1">
      <alignment horizontal="right" vertical="center"/>
    </xf>
    <xf numFmtId="165" fontId="8" fillId="0" borderId="32" xfId="0" applyNumberFormat="1" applyFont="1" applyFill="1" applyBorder="1" applyAlignment="1">
      <alignment horizontal="right" vertical="center"/>
    </xf>
    <xf numFmtId="165" fontId="1" fillId="0" borderId="21" xfId="0" applyNumberFormat="1" applyFont="1" applyFill="1" applyBorder="1"/>
    <xf numFmtId="0" fontId="0" fillId="0" borderId="11" xfId="0" applyFill="1" applyBorder="1" applyAlignment="1">
      <alignment horizontal="center" vertical="center"/>
    </xf>
    <xf numFmtId="0" fontId="17" fillId="0" borderId="11" xfId="0" applyFont="1" applyFill="1" applyBorder="1" applyAlignment="1">
      <alignment vertical="center" wrapText="1"/>
    </xf>
    <xf numFmtId="165" fontId="9" fillId="0" borderId="11" xfId="0" applyNumberFormat="1" applyFont="1" applyFill="1" applyBorder="1" applyAlignment="1">
      <alignment horizontal="right" vertical="center" wrapText="1"/>
    </xf>
    <xf numFmtId="165" fontId="8" fillId="0" borderId="11" xfId="0" applyNumberFormat="1" applyFont="1" applyFill="1" applyBorder="1" applyAlignment="1">
      <alignment horizontal="right" vertical="center"/>
    </xf>
    <xf numFmtId="165" fontId="19" fillId="0" borderId="11" xfId="0" applyNumberFormat="1" applyFont="1" applyFill="1" applyBorder="1" applyAlignment="1">
      <alignment horizontal="right" vertical="center" wrapText="1"/>
    </xf>
    <xf numFmtId="165" fontId="8" fillId="0" borderId="13" xfId="0" applyNumberFormat="1" applyFont="1" applyFill="1" applyBorder="1" applyAlignment="1">
      <alignment horizontal="right" vertical="center"/>
    </xf>
    <xf numFmtId="0" fontId="1" fillId="0" borderId="33" xfId="0" applyFont="1" applyFill="1" applyBorder="1"/>
    <xf numFmtId="0" fontId="10" fillId="0" borderId="5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center" vertical="center"/>
    </xf>
    <xf numFmtId="165" fontId="8" fillId="0" borderId="22" xfId="0" applyNumberFormat="1" applyFont="1" applyFill="1" applyBorder="1" applyAlignment="1">
      <alignment horizontal="right" vertical="center"/>
    </xf>
    <xf numFmtId="165" fontId="8" fillId="0" borderId="3" xfId="0" applyNumberFormat="1" applyFont="1" applyFill="1" applyBorder="1" applyAlignment="1">
      <alignment horizontal="left" vertical="center" wrapText="1"/>
    </xf>
    <xf numFmtId="165" fontId="1" fillId="0" borderId="33" xfId="0" applyNumberFormat="1" applyFont="1" applyFill="1" applyBorder="1"/>
    <xf numFmtId="165" fontId="9" fillId="0" borderId="8" xfId="0" applyNumberFormat="1" applyFont="1" applyFill="1" applyBorder="1" applyAlignment="1">
      <alignment horizontal="right" vertical="center" wrapText="1"/>
    </xf>
    <xf numFmtId="165" fontId="20" fillId="0" borderId="8" xfId="0" applyNumberFormat="1" applyFont="1" applyFill="1" applyBorder="1" applyAlignment="1">
      <alignment horizontal="right" vertical="center"/>
    </xf>
    <xf numFmtId="165" fontId="20" fillId="0" borderId="32" xfId="0" applyNumberFormat="1" applyFont="1" applyFill="1" applyBorder="1" applyAlignment="1">
      <alignment horizontal="right" vertical="center"/>
    </xf>
    <xf numFmtId="165" fontId="21" fillId="0" borderId="34" xfId="0" applyNumberFormat="1" applyFont="1" applyFill="1" applyBorder="1"/>
    <xf numFmtId="0" fontId="22" fillId="0" borderId="0" xfId="0" applyFont="1" applyFill="1"/>
    <xf numFmtId="0" fontId="0" fillId="0" borderId="0" xfId="0" applyFill="1" applyAlignment="1">
      <alignment horizontal="left" wrapText="1"/>
    </xf>
    <xf numFmtId="2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0" fontId="22" fillId="0" borderId="0" xfId="0" applyFont="1" applyFill="1" applyBorder="1"/>
    <xf numFmtId="0" fontId="16" fillId="0" borderId="10" xfId="0" applyFont="1" applyFill="1" applyBorder="1" applyAlignment="1">
      <alignment horizontal="center" wrapText="1"/>
    </xf>
    <xf numFmtId="165" fontId="9" fillId="0" borderId="0" xfId="0" applyNumberFormat="1" applyFont="1" applyFill="1" applyBorder="1" applyAlignment="1">
      <alignment horizontal="right" vertical="center"/>
    </xf>
    <xf numFmtId="2" fontId="3" fillId="0" borderId="10" xfId="0" applyNumberFormat="1" applyFont="1" applyFill="1" applyBorder="1" applyAlignment="1">
      <alignment wrapText="1"/>
    </xf>
    <xf numFmtId="2" fontId="3" fillId="0" borderId="1" xfId="0" applyNumberFormat="1" applyFont="1" applyFill="1" applyBorder="1" applyAlignment="1">
      <alignment wrapText="1"/>
    </xf>
    <xf numFmtId="0" fontId="1" fillId="0" borderId="0" xfId="0" applyFont="1" applyFill="1" applyBorder="1"/>
    <xf numFmtId="165" fontId="0" fillId="0" borderId="0" xfId="0" applyNumberFormat="1" applyFill="1" applyBorder="1"/>
    <xf numFmtId="0" fontId="0" fillId="0" borderId="12" xfId="0" applyFill="1" applyBorder="1" applyAlignment="1">
      <alignment horizontal="center" vertical="center"/>
    </xf>
    <xf numFmtId="0" fontId="17" fillId="0" borderId="9" xfId="0" applyFont="1" applyFill="1" applyBorder="1" applyAlignment="1">
      <alignment vertical="center" wrapText="1"/>
    </xf>
    <xf numFmtId="0" fontId="0" fillId="0" borderId="9" xfId="0" applyFill="1" applyBorder="1" applyAlignment="1">
      <alignment horizontal="left" wrapText="1"/>
    </xf>
    <xf numFmtId="165" fontId="8" fillId="0" borderId="9" xfId="0" applyNumberFormat="1" applyFont="1" applyFill="1" applyBorder="1" applyAlignment="1">
      <alignment horizontal="right" vertical="center"/>
    </xf>
    <xf numFmtId="0" fontId="0" fillId="0" borderId="9" xfId="0" applyFont="1" applyFill="1" applyBorder="1" applyAlignment="1">
      <alignment horizontal="left" wrapText="1"/>
    </xf>
    <xf numFmtId="165" fontId="8" fillId="0" borderId="17" xfId="0" applyNumberFormat="1" applyFont="1" applyFill="1" applyBorder="1" applyAlignment="1">
      <alignment horizontal="right" vertical="center"/>
    </xf>
    <xf numFmtId="165" fontId="8" fillId="0" borderId="35" xfId="0" applyNumberFormat="1" applyFont="1" applyFill="1" applyBorder="1" applyAlignment="1">
      <alignment horizontal="right" vertical="center"/>
    </xf>
    <xf numFmtId="2" fontId="0" fillId="0" borderId="0" xfId="0" applyNumberFormat="1" applyFill="1" applyBorder="1"/>
    <xf numFmtId="0" fontId="0" fillId="0" borderId="0" xfId="0" applyFill="1" applyAlignment="1">
      <alignment horizontal="center"/>
    </xf>
    <xf numFmtId="168" fontId="0" fillId="0" borderId="0" xfId="0" applyNumberFormat="1" applyFill="1" applyAlignment="1">
      <alignment horizontal="center"/>
    </xf>
    <xf numFmtId="0" fontId="0" fillId="0" borderId="36" xfId="0" applyFill="1" applyBorder="1" applyAlignment="1">
      <alignment horizontal="center" vertical="center"/>
    </xf>
    <xf numFmtId="0" fontId="22" fillId="0" borderId="11" xfId="0" applyFont="1" applyFill="1" applyBorder="1"/>
    <xf numFmtId="0" fontId="0" fillId="0" borderId="11" xfId="0" applyFill="1" applyBorder="1" applyAlignment="1">
      <alignment horizontal="left" wrapText="1"/>
    </xf>
    <xf numFmtId="0" fontId="0" fillId="0" borderId="11" xfId="0" applyFont="1" applyFill="1" applyBorder="1" applyAlignment="1">
      <alignment horizontal="left" wrapText="1"/>
    </xf>
    <xf numFmtId="0" fontId="1" fillId="0" borderId="21" xfId="0" applyFont="1" applyFill="1" applyBorder="1"/>
    <xf numFmtId="168" fontId="0" fillId="0" borderId="0" xfId="0" applyNumberFormat="1" applyFill="1"/>
    <xf numFmtId="2" fontId="23" fillId="0" borderId="5" xfId="0" applyNumberFormat="1" applyFont="1" applyFill="1" applyBorder="1" applyAlignment="1">
      <alignment horizontal="left" wrapText="1"/>
    </xf>
    <xf numFmtId="165" fontId="24" fillId="0" borderId="5" xfId="0" applyNumberFormat="1" applyFont="1" applyFill="1" applyBorder="1" applyAlignment="1">
      <alignment horizontal="right" vertical="center"/>
    </xf>
    <xf numFmtId="165" fontId="24" fillId="0" borderId="14" xfId="0" applyNumberFormat="1" applyFont="1" applyFill="1" applyBorder="1" applyAlignment="1">
      <alignment horizontal="right" vertical="center"/>
    </xf>
    <xf numFmtId="165" fontId="24" fillId="0" borderId="30" xfId="0" applyNumberFormat="1" applyFont="1" applyFill="1" applyBorder="1" applyAlignment="1">
      <alignment horizontal="right" vertical="center"/>
    </xf>
    <xf numFmtId="2" fontId="23" fillId="0" borderId="3" xfId="0" applyNumberFormat="1" applyFont="1" applyFill="1" applyBorder="1" applyAlignment="1">
      <alignment horizontal="left" wrapText="1"/>
    </xf>
    <xf numFmtId="165" fontId="24" fillId="0" borderId="3" xfId="0" applyNumberFormat="1" applyFont="1" applyFill="1" applyBorder="1" applyAlignment="1">
      <alignment horizontal="right" vertical="center"/>
    </xf>
    <xf numFmtId="165" fontId="24" fillId="0" borderId="15" xfId="0" applyNumberFormat="1" applyFont="1" applyFill="1" applyBorder="1" applyAlignment="1">
      <alignment horizontal="right" vertical="center"/>
    </xf>
    <xf numFmtId="165" fontId="24" fillId="0" borderId="22" xfId="0" applyNumberFormat="1" applyFont="1" applyFill="1" applyBorder="1" applyAlignment="1">
      <alignment horizontal="right" vertical="center"/>
    </xf>
    <xf numFmtId="165" fontId="24" fillId="0" borderId="8" xfId="0" applyNumberFormat="1" applyFont="1" applyFill="1" applyBorder="1" applyAlignment="1">
      <alignment horizontal="left" vertical="center" wrapText="1"/>
    </xf>
    <xf numFmtId="165" fontId="24" fillId="0" borderId="8" xfId="0" applyNumberFormat="1" applyFont="1" applyFill="1" applyBorder="1" applyAlignment="1">
      <alignment horizontal="right" vertical="center"/>
    </xf>
    <xf numFmtId="165" fontId="24" fillId="0" borderId="16" xfId="0" applyNumberFormat="1" applyFont="1" applyFill="1" applyBorder="1" applyAlignment="1">
      <alignment horizontal="right" vertical="center"/>
    </xf>
    <xf numFmtId="165" fontId="24" fillId="0" borderId="32" xfId="0" applyNumberFormat="1" applyFont="1" applyFill="1" applyBorder="1" applyAlignment="1">
      <alignment horizontal="right" vertical="center"/>
    </xf>
    <xf numFmtId="165" fontId="24" fillId="0" borderId="11" xfId="0" applyNumberFormat="1" applyFont="1" applyFill="1" applyBorder="1" applyAlignment="1">
      <alignment horizontal="left" vertical="center" wrapText="1"/>
    </xf>
    <xf numFmtId="165" fontId="24" fillId="0" borderId="11" xfId="0" applyNumberFormat="1" applyFont="1" applyFill="1" applyBorder="1" applyAlignment="1">
      <alignment horizontal="right" vertical="center"/>
    </xf>
    <xf numFmtId="165" fontId="24" fillId="0" borderId="13" xfId="0" applyNumberFormat="1" applyFont="1" applyFill="1" applyBorder="1" applyAlignment="1">
      <alignment horizontal="right" vertical="center"/>
    </xf>
    <xf numFmtId="169" fontId="1" fillId="0" borderId="0" xfId="0" applyNumberFormat="1" applyFont="1" applyFill="1"/>
    <xf numFmtId="0" fontId="23" fillId="0" borderId="5" xfId="0" applyFont="1" applyFill="1" applyBorder="1" applyAlignment="1">
      <alignment horizontal="left" wrapText="1"/>
    </xf>
    <xf numFmtId="0" fontId="0" fillId="0" borderId="7" xfId="0" applyFill="1" applyBorder="1"/>
    <xf numFmtId="165" fontId="20" fillId="0" borderId="8" xfId="0" applyNumberFormat="1" applyFont="1" applyFill="1" applyBorder="1" applyAlignment="1">
      <alignment horizontal="right" vertical="center" wrapText="1"/>
    </xf>
    <xf numFmtId="165" fontId="20" fillId="0" borderId="16" xfId="0" applyNumberFormat="1" applyFont="1" applyFill="1" applyBorder="1" applyAlignment="1">
      <alignment horizontal="right" vertical="center"/>
    </xf>
    <xf numFmtId="165" fontId="21" fillId="0" borderId="26" xfId="0" applyNumberFormat="1" applyFont="1" applyFill="1" applyBorder="1"/>
    <xf numFmtId="165" fontId="20" fillId="0" borderId="0" xfId="0" applyNumberFormat="1" applyFont="1" applyFill="1" applyBorder="1" applyAlignment="1">
      <alignment horizontal="right" vertical="center" wrapText="1"/>
    </xf>
    <xf numFmtId="165" fontId="20" fillId="0" borderId="0" xfId="0" applyNumberFormat="1" applyFont="1" applyFill="1" applyBorder="1" applyAlignment="1">
      <alignment horizontal="right" vertical="center"/>
    </xf>
    <xf numFmtId="165" fontId="20" fillId="0" borderId="37" xfId="0" applyNumberFormat="1" applyFont="1" applyFill="1" applyBorder="1" applyAlignment="1">
      <alignment horizontal="right" vertical="center"/>
    </xf>
    <xf numFmtId="165" fontId="9" fillId="0" borderId="0" xfId="0" applyNumberFormat="1" applyFont="1" applyFill="1" applyBorder="1" applyAlignment="1">
      <alignment horizontal="center" vertical="center"/>
    </xf>
    <xf numFmtId="2" fontId="25" fillId="0" borderId="10" xfId="0" applyNumberFormat="1" applyFont="1" applyFill="1" applyBorder="1" applyAlignment="1">
      <alignment wrapText="1"/>
    </xf>
    <xf numFmtId="2" fontId="25" fillId="0" borderId="1" xfId="0" applyNumberFormat="1" applyFont="1" applyFill="1" applyBorder="1" applyAlignment="1">
      <alignment wrapText="1"/>
    </xf>
    <xf numFmtId="0" fontId="0" fillId="0" borderId="38" xfId="0" applyFill="1" applyBorder="1" applyAlignment="1">
      <alignment horizontal="center" vertical="center"/>
    </xf>
    <xf numFmtId="0" fontId="17" fillId="0" borderId="12" xfId="0" applyFont="1" applyFill="1" applyBorder="1" applyAlignment="1">
      <alignment vertical="center" wrapText="1"/>
    </xf>
    <xf numFmtId="165" fontId="24" fillId="0" borderId="9" xfId="0" applyNumberFormat="1" applyFont="1" applyFill="1" applyBorder="1" applyAlignment="1">
      <alignment horizontal="left" vertical="center" wrapText="1"/>
    </xf>
    <xf numFmtId="165" fontId="24" fillId="0" borderId="9" xfId="0" applyNumberFormat="1" applyFont="1" applyFill="1" applyBorder="1" applyAlignment="1">
      <alignment horizontal="right" vertical="center"/>
    </xf>
    <xf numFmtId="165" fontId="24" fillId="0" borderId="17" xfId="0" applyNumberFormat="1" applyFont="1" applyFill="1" applyBorder="1" applyAlignment="1">
      <alignment horizontal="right" vertical="center"/>
    </xf>
    <xf numFmtId="165" fontId="24" fillId="0" borderId="35" xfId="0" applyNumberFormat="1" applyFont="1" applyFill="1" applyBorder="1" applyAlignment="1">
      <alignment horizontal="right" vertical="center"/>
    </xf>
    <xf numFmtId="0" fontId="0" fillId="0" borderId="20" xfId="0" applyFill="1" applyBorder="1"/>
    <xf numFmtId="165" fontId="24" fillId="0" borderId="0" xfId="0" applyNumberFormat="1" applyFont="1" applyFill="1" applyBorder="1" applyAlignment="1">
      <alignment horizontal="right" vertical="center"/>
    </xf>
    <xf numFmtId="165" fontId="24" fillId="0" borderId="0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wrapText="1"/>
    </xf>
    <xf numFmtId="2" fontId="23" fillId="0" borderId="3" xfId="0" applyNumberFormat="1" applyFont="1" applyFill="1" applyBorder="1" applyAlignment="1">
      <alignment wrapText="1"/>
    </xf>
    <xf numFmtId="2" fontId="23" fillId="0" borderId="8" xfId="0" applyNumberFormat="1" applyFont="1" applyFill="1" applyBorder="1" applyAlignment="1">
      <alignment wrapText="1"/>
    </xf>
    <xf numFmtId="0" fontId="0" fillId="0" borderId="36" xfId="0" applyFill="1" applyBorder="1"/>
    <xf numFmtId="0" fontId="23" fillId="0" borderId="11" xfId="0" applyFont="1" applyFill="1" applyBorder="1" applyAlignment="1">
      <alignment horizontal="left" wrapText="1"/>
    </xf>
    <xf numFmtId="165" fontId="24" fillId="0" borderId="37" xfId="0" applyNumberFormat="1" applyFont="1" applyFill="1" applyBorder="1" applyAlignment="1">
      <alignment horizontal="right" vertical="center"/>
    </xf>
    <xf numFmtId="0" fontId="0" fillId="0" borderId="39" xfId="0" applyFill="1" applyBorder="1" applyAlignment="1">
      <alignment horizontal="center" vertical="center"/>
    </xf>
    <xf numFmtId="0" fontId="17" fillId="0" borderId="31" xfId="0" applyFont="1" applyFill="1" applyBorder="1" applyAlignment="1">
      <alignment vertical="center" wrapText="1"/>
    </xf>
    <xf numFmtId="165" fontId="20" fillId="0" borderId="31" xfId="0" applyNumberFormat="1" applyFont="1" applyFill="1" applyBorder="1" applyAlignment="1">
      <alignment horizontal="right" vertical="center" wrapText="1"/>
    </xf>
    <xf numFmtId="165" fontId="20" fillId="0" borderId="31" xfId="0" applyNumberFormat="1" applyFont="1" applyFill="1" applyBorder="1" applyAlignment="1">
      <alignment horizontal="right" vertical="center"/>
    </xf>
    <xf numFmtId="165" fontId="20" fillId="0" borderId="40" xfId="0" applyNumberFormat="1" applyFont="1" applyFill="1" applyBorder="1" applyAlignment="1">
      <alignment horizontal="right" vertical="center"/>
    </xf>
    <xf numFmtId="165" fontId="20" fillId="0" borderId="3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center" wrapText="1"/>
    </xf>
    <xf numFmtId="2" fontId="23" fillId="0" borderId="0" xfId="0" applyNumberFormat="1" applyFont="1" applyFill="1" applyBorder="1"/>
    <xf numFmtId="165" fontId="20" fillId="0" borderId="0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vertical="center" wrapText="1"/>
    </xf>
    <xf numFmtId="165" fontId="24" fillId="0" borderId="3" xfId="0" applyNumberFormat="1" applyFont="1" applyFill="1" applyBorder="1" applyAlignment="1">
      <alignment horizontal="left" vertical="center" wrapText="1"/>
    </xf>
    <xf numFmtId="165" fontId="20" fillId="0" borderId="5" xfId="0" applyNumberFormat="1" applyFont="1" applyFill="1" applyBorder="1" applyAlignment="1">
      <alignment horizontal="right" vertical="center"/>
    </xf>
    <xf numFmtId="165" fontId="20" fillId="0" borderId="5" xfId="0" applyNumberFormat="1" applyFont="1" applyFill="1" applyBorder="1" applyAlignment="1">
      <alignment horizontal="center" vertical="center"/>
    </xf>
    <xf numFmtId="165" fontId="20" fillId="0" borderId="14" xfId="0" applyNumberFormat="1" applyFont="1" applyFill="1" applyBorder="1" applyAlignment="1">
      <alignment horizontal="right" vertical="center"/>
    </xf>
    <xf numFmtId="165" fontId="20" fillId="0" borderId="30" xfId="0" applyNumberFormat="1" applyFont="1" applyFill="1" applyBorder="1" applyAlignment="1">
      <alignment horizontal="right" vertical="center"/>
    </xf>
    <xf numFmtId="0" fontId="0" fillId="0" borderId="24" xfId="0" applyFill="1" applyBorder="1" applyAlignment="1">
      <alignment horizontal="center" vertical="center"/>
    </xf>
    <xf numFmtId="0" fontId="17" fillId="0" borderId="25" xfId="0" applyFont="1" applyFill="1" applyBorder="1" applyAlignment="1">
      <alignment vertical="center" wrapText="1"/>
    </xf>
    <xf numFmtId="165" fontId="24" fillId="0" borderId="25" xfId="0" applyNumberFormat="1" applyFont="1" applyFill="1" applyBorder="1" applyAlignment="1">
      <alignment horizontal="left" vertical="center"/>
    </xf>
    <xf numFmtId="165" fontId="20" fillId="0" borderId="25" xfId="0" applyNumberFormat="1" applyFont="1" applyFill="1" applyBorder="1" applyAlignment="1">
      <alignment horizontal="right" vertical="center"/>
    </xf>
    <xf numFmtId="165" fontId="20" fillId="0" borderId="26" xfId="0" applyNumberFormat="1" applyFont="1" applyFill="1" applyBorder="1" applyAlignment="1">
      <alignment horizontal="right" vertical="center"/>
    </xf>
    <xf numFmtId="165" fontId="24" fillId="0" borderId="0" xfId="0" applyNumberFormat="1" applyFont="1" applyFill="1" applyBorder="1" applyAlignment="1">
      <alignment horizontal="left" vertical="center"/>
    </xf>
    <xf numFmtId="165" fontId="24" fillId="0" borderId="9" xfId="0" applyNumberFormat="1" applyFont="1" applyFill="1" applyBorder="1" applyAlignment="1">
      <alignment horizontal="left" vertical="center"/>
    </xf>
    <xf numFmtId="165" fontId="20" fillId="0" borderId="9" xfId="0" applyNumberFormat="1" applyFont="1" applyFill="1" applyBorder="1" applyAlignment="1">
      <alignment horizontal="right" vertical="center"/>
    </xf>
    <xf numFmtId="165" fontId="20" fillId="0" borderId="9" xfId="0" applyNumberFormat="1" applyFont="1" applyFill="1" applyBorder="1" applyAlignment="1">
      <alignment horizontal="center" vertical="center"/>
    </xf>
    <xf numFmtId="165" fontId="20" fillId="0" borderId="35" xfId="0" applyNumberFormat="1" applyFont="1" applyFill="1" applyBorder="1" applyAlignment="1">
      <alignment horizontal="right" vertical="center"/>
    </xf>
    <xf numFmtId="165" fontId="23" fillId="0" borderId="0" xfId="0" applyNumberFormat="1" applyFont="1" applyFill="1" applyAlignment="1">
      <alignment horizontal="left"/>
    </xf>
    <xf numFmtId="2" fontId="23" fillId="0" borderId="0" xfId="0" applyNumberFormat="1" applyFont="1" applyFill="1"/>
    <xf numFmtId="0" fontId="26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2" fontId="0" fillId="0" borderId="0" xfId="0" applyNumberFormat="1" applyFont="1" applyFill="1"/>
    <xf numFmtId="165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165" fontId="9" fillId="0" borderId="31" xfId="0" applyNumberFormat="1" applyFont="1" applyFill="1" applyBorder="1" applyAlignment="1">
      <alignment horizontal="right" vertical="center"/>
    </xf>
    <xf numFmtId="0" fontId="27" fillId="0" borderId="0" xfId="0" applyNumberFormat="1" applyFont="1"/>
    <xf numFmtId="0" fontId="27" fillId="0" borderId="0" xfId="0" applyFont="1" applyAlignment="1">
      <alignment horizontal="center"/>
    </xf>
    <xf numFmtId="0" fontId="28" fillId="0" borderId="3" xfId="0" applyFont="1" applyBorder="1" applyAlignment="1">
      <alignment horizontal="center"/>
    </xf>
    <xf numFmtId="0" fontId="27" fillId="0" borderId="3" xfId="0" applyFont="1" applyBorder="1"/>
    <xf numFmtId="167" fontId="27" fillId="0" borderId="3" xfId="0" applyNumberFormat="1" applyFont="1" applyBorder="1" applyAlignment="1">
      <alignment horizontal="center"/>
    </xf>
    <xf numFmtId="0" fontId="28" fillId="0" borderId="0" xfId="0" applyFont="1"/>
    <xf numFmtId="167" fontId="28" fillId="0" borderId="0" xfId="0" applyNumberFormat="1" applyFont="1" applyAlignment="1">
      <alignment horizontal="center"/>
    </xf>
    <xf numFmtId="0" fontId="29" fillId="2" borderId="3" xfId="0" applyFont="1" applyFill="1" applyBorder="1"/>
    <xf numFmtId="167" fontId="29" fillId="2" borderId="3" xfId="0" applyNumberFormat="1" applyFont="1" applyFill="1" applyBorder="1" applyAlignment="1">
      <alignment horizontal="center"/>
    </xf>
    <xf numFmtId="0" fontId="17" fillId="0" borderId="29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165" fontId="2" fillId="0" borderId="27" xfId="0" applyNumberFormat="1" applyFont="1" applyFill="1" applyBorder="1" applyAlignment="1">
      <alignment horizontal="center" wrapText="1"/>
    </xf>
    <xf numFmtId="165" fontId="2" fillId="0" borderId="18" xfId="0" applyNumberFormat="1" applyFont="1" applyFill="1" applyBorder="1" applyAlignment="1">
      <alignment horizontal="center" wrapText="1"/>
    </xf>
    <xf numFmtId="165" fontId="2" fillId="0" borderId="19" xfId="0" applyNumberFormat="1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 wrapText="1"/>
    </xf>
    <xf numFmtId="0" fontId="2" fillId="0" borderId="25" xfId="0" applyFont="1" applyFill="1" applyBorder="1" applyAlignment="1">
      <alignment horizontal="center" wrapText="1"/>
    </xf>
    <xf numFmtId="0" fontId="2" fillId="0" borderId="26" xfId="0" applyFont="1" applyFill="1" applyBorder="1" applyAlignment="1">
      <alignment horizontal="center" wrapText="1"/>
    </xf>
    <xf numFmtId="166" fontId="28" fillId="0" borderId="2" xfId="0" applyNumberFormat="1" applyFont="1" applyBorder="1" applyAlignment="1">
      <alignment horizontal="center"/>
    </xf>
  </cellXfs>
  <cellStyles count="2">
    <cellStyle name="Euro" xfId="1" xr:uid="{00000000-0005-0000-0000-000000000000}"/>
    <cellStyle name="Normale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217443</xdr:colOff>
      <xdr:row>1</xdr:row>
      <xdr:rowOff>74906</xdr:rowOff>
    </xdr:from>
    <xdr:to>
      <xdr:col>4</xdr:col>
      <xdr:colOff>592931</xdr:colOff>
      <xdr:row>3</xdr:row>
      <xdr:rowOff>153880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51743" y="265406"/>
          <a:ext cx="375488" cy="459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A78"/>
  <sheetViews>
    <sheetView topLeftCell="A25" workbookViewId="0">
      <selection activeCell="Z5" sqref="Z5"/>
    </sheetView>
  </sheetViews>
  <sheetFormatPr defaultColWidth="8.85546875" defaultRowHeight="15" x14ac:dyDescent="0.25"/>
  <cols>
    <col min="1" max="1" width="8.5703125" style="1" customWidth="1"/>
    <col min="2" max="2" width="7" style="1" bestFit="1" customWidth="1"/>
    <col min="3" max="3" width="37.28515625" style="52" customWidth="1"/>
    <col min="4" max="4" width="63.140625" style="149" customWidth="1"/>
    <col min="5" max="5" width="13.42578125" style="54" customWidth="1"/>
    <col min="6" max="6" width="68.5703125" style="54" customWidth="1"/>
    <col min="7" max="7" width="13.5703125" style="54" customWidth="1"/>
    <col min="8" max="8" width="4.140625" style="54" customWidth="1"/>
    <col min="9" max="9" width="12.42578125" style="54" bestFit="1" customWidth="1"/>
    <col min="10" max="10" width="10.85546875" style="9" hidden="1" customWidth="1"/>
    <col min="11" max="13" width="10.85546875" style="1" hidden="1" customWidth="1"/>
    <col min="14" max="14" width="9.85546875" style="1" hidden="1" customWidth="1"/>
    <col min="15" max="15" width="6.5703125" style="1" hidden="1" customWidth="1"/>
    <col min="16" max="16" width="9.85546875" style="1" hidden="1" customWidth="1"/>
    <col min="17" max="17" width="12.42578125" style="1" hidden="1" customWidth="1"/>
    <col min="18" max="19" width="0" style="1" hidden="1" customWidth="1"/>
    <col min="20" max="20" width="8.7109375" style="1" hidden="1" customWidth="1"/>
    <col min="21" max="21" width="6.5703125" style="1" hidden="1" customWidth="1"/>
    <col min="22" max="22" width="12" style="1" hidden="1" customWidth="1"/>
    <col min="23" max="23" width="13" style="1" hidden="1" customWidth="1"/>
    <col min="24" max="25" width="0" style="1" hidden="1" customWidth="1"/>
    <col min="26" max="26" width="8.85546875" style="1"/>
    <col min="27" max="27" width="9.140625" style="1" bestFit="1" customWidth="1"/>
    <col min="28" max="16384" width="8.85546875" style="1"/>
  </cols>
  <sheetData>
    <row r="1" spans="2:27" x14ac:dyDescent="0.25">
      <c r="B1" s="166" t="s">
        <v>29</v>
      </c>
      <c r="C1" s="166"/>
      <c r="D1" s="166"/>
      <c r="E1" s="166"/>
      <c r="F1" s="166"/>
      <c r="G1" s="166"/>
      <c r="H1" s="166"/>
      <c r="I1" s="166"/>
    </row>
    <row r="2" spans="2:27" x14ac:dyDescent="0.25">
      <c r="B2" s="10"/>
      <c r="C2" s="11"/>
      <c r="D2" s="12"/>
      <c r="E2" s="13"/>
      <c r="F2" s="13"/>
      <c r="G2" s="13"/>
      <c r="H2" s="13"/>
      <c r="I2" s="13"/>
    </row>
    <row r="3" spans="2:27" x14ac:dyDescent="0.25">
      <c r="B3" s="10"/>
      <c r="C3" s="11"/>
      <c r="D3" s="12"/>
      <c r="E3" s="13"/>
      <c r="F3" s="13"/>
      <c r="G3" s="13"/>
      <c r="H3" s="13"/>
      <c r="I3" s="13"/>
    </row>
    <row r="4" spans="2:27" ht="15.75" thickBot="1" x14ac:dyDescent="0.3">
      <c r="B4" s="10"/>
      <c r="C4" s="11"/>
      <c r="D4" s="12"/>
      <c r="E4" s="13"/>
      <c r="F4" s="13"/>
      <c r="G4" s="13"/>
      <c r="H4" s="13"/>
      <c r="I4" s="13"/>
    </row>
    <row r="5" spans="2:27" x14ac:dyDescent="0.25">
      <c r="B5" s="167" t="s">
        <v>30</v>
      </c>
      <c r="C5" s="168"/>
      <c r="D5" s="168"/>
      <c r="E5" s="168"/>
      <c r="F5" s="168"/>
      <c r="G5" s="168"/>
      <c r="H5" s="168"/>
      <c r="I5" s="169"/>
      <c r="L5" s="14">
        <f>SUM(I10:I11)</f>
        <v>93419.839999999997</v>
      </c>
    </row>
    <row r="6" spans="2:27" ht="15.75" thickBot="1" x14ac:dyDescent="0.3">
      <c r="B6" s="170" t="s">
        <v>31</v>
      </c>
      <c r="C6" s="171"/>
      <c r="D6" s="171"/>
      <c r="E6" s="171"/>
      <c r="F6" s="171"/>
      <c r="G6" s="171"/>
      <c r="H6" s="171"/>
      <c r="I6" s="172"/>
    </row>
    <row r="7" spans="2:27" x14ac:dyDescent="0.25">
      <c r="B7" s="15"/>
      <c r="C7" s="15"/>
      <c r="D7" s="2"/>
      <c r="E7" s="2"/>
      <c r="F7" s="2"/>
      <c r="G7" s="2"/>
      <c r="H7" s="2"/>
      <c r="I7" s="2"/>
    </row>
    <row r="8" spans="2:27" ht="14.45" customHeight="1" x14ac:dyDescent="0.25">
      <c r="B8" s="16" t="s">
        <v>0</v>
      </c>
      <c r="C8" s="17" t="s">
        <v>1</v>
      </c>
      <c r="D8" s="18" t="s">
        <v>1</v>
      </c>
      <c r="E8" s="19"/>
      <c r="F8" s="20" t="s">
        <v>1</v>
      </c>
      <c r="G8" s="21"/>
      <c r="H8" s="21"/>
      <c r="I8" s="22"/>
      <c r="M8" s="1" t="s">
        <v>32</v>
      </c>
      <c r="N8" s="1" t="s">
        <v>33</v>
      </c>
      <c r="O8" s="1" t="s">
        <v>34</v>
      </c>
    </row>
    <row r="9" spans="2:27" ht="15.75" thickBot="1" x14ac:dyDescent="0.3">
      <c r="B9" s="23"/>
      <c r="C9" s="24"/>
      <c r="D9" s="25" t="s">
        <v>35</v>
      </c>
      <c r="E9" s="26">
        <v>2019</v>
      </c>
      <c r="F9" s="25" t="s">
        <v>36</v>
      </c>
      <c r="G9" s="26">
        <v>2020</v>
      </c>
      <c r="H9" s="26"/>
      <c r="I9" s="27" t="s">
        <v>16</v>
      </c>
      <c r="M9" s="1">
        <v>250</v>
      </c>
      <c r="N9" s="1">
        <v>42</v>
      </c>
      <c r="O9" s="1">
        <v>6</v>
      </c>
      <c r="P9" s="1">
        <f>M9*N9*O9</f>
        <v>63000</v>
      </c>
      <c r="U9" s="1">
        <v>43</v>
      </c>
      <c r="W9" s="1">
        <v>43</v>
      </c>
    </row>
    <row r="10" spans="2:27" x14ac:dyDescent="0.25">
      <c r="B10" s="28">
        <v>1</v>
      </c>
      <c r="C10" s="163" t="s">
        <v>2</v>
      </c>
      <c r="D10" s="3" t="s">
        <v>37</v>
      </c>
      <c r="E10" s="5">
        <v>21750</v>
      </c>
      <c r="F10" s="3" t="s">
        <v>38</v>
      </c>
      <c r="G10" s="5">
        <v>64500</v>
      </c>
      <c r="H10" s="5"/>
      <c r="I10" s="29">
        <f>G10+E10</f>
        <v>86250</v>
      </c>
      <c r="J10" s="30"/>
      <c r="T10" s="14"/>
      <c r="U10" s="1">
        <v>6</v>
      </c>
      <c r="W10" s="1">
        <v>86.67</v>
      </c>
      <c r="AA10" s="14"/>
    </row>
    <row r="11" spans="2:27" ht="15.75" thickBot="1" x14ac:dyDescent="0.3">
      <c r="B11" s="31"/>
      <c r="C11" s="165"/>
      <c r="D11" s="32" t="s">
        <v>39</v>
      </c>
      <c r="E11" s="33">
        <v>2513.58</v>
      </c>
      <c r="F11" s="32" t="s">
        <v>40</v>
      </c>
      <c r="G11" s="33">
        <v>4656.26</v>
      </c>
      <c r="H11" s="33"/>
      <c r="I11" s="34">
        <f>G11+E11</f>
        <v>7169.84</v>
      </c>
      <c r="J11" s="35"/>
      <c r="U11" s="1">
        <v>250</v>
      </c>
    </row>
    <row r="12" spans="2:27" ht="15.75" thickBot="1" x14ac:dyDescent="0.3">
      <c r="B12" s="36"/>
      <c r="C12" s="37"/>
      <c r="D12" s="38"/>
      <c r="E12" s="39"/>
      <c r="F12" s="40"/>
      <c r="G12" s="39"/>
      <c r="H12" s="39"/>
      <c r="I12" s="41"/>
      <c r="J12" s="42"/>
      <c r="U12" s="1">
        <f>U9*U10*U11</f>
        <v>64500</v>
      </c>
      <c r="W12" s="1">
        <f>W9*W10</f>
        <v>3726.81</v>
      </c>
    </row>
    <row r="13" spans="2:27" ht="20.25" customHeight="1" x14ac:dyDescent="0.25">
      <c r="B13" s="28">
        <v>2</v>
      </c>
      <c r="C13" s="163" t="s">
        <v>3</v>
      </c>
      <c r="D13" s="43" t="s">
        <v>10</v>
      </c>
      <c r="E13" s="5">
        <v>9000</v>
      </c>
      <c r="F13" s="43" t="s">
        <v>10</v>
      </c>
      <c r="G13" s="5">
        <v>9000</v>
      </c>
      <c r="H13" s="5"/>
      <c r="I13" s="29">
        <f>E13+G13</f>
        <v>18000</v>
      </c>
      <c r="J13" s="42"/>
    </row>
    <row r="14" spans="2:27" x14ac:dyDescent="0.25">
      <c r="B14" s="44"/>
      <c r="C14" s="164"/>
      <c r="D14" s="4" t="s">
        <v>11</v>
      </c>
      <c r="E14" s="6">
        <v>4263.2700000000004</v>
      </c>
      <c r="F14" s="4" t="s">
        <v>11</v>
      </c>
      <c r="G14" s="6">
        <f t="shared" ref="G14:G17" si="0">E14</f>
        <v>4263.2700000000004</v>
      </c>
      <c r="H14" s="6"/>
      <c r="I14" s="45">
        <v>8526.5300000000007</v>
      </c>
      <c r="J14" s="42"/>
      <c r="W14" s="14">
        <f>G10+G13+G14+G15+G16+G17</f>
        <v>99163.27</v>
      </c>
    </row>
    <row r="15" spans="2:27" x14ac:dyDescent="0.25">
      <c r="B15" s="44"/>
      <c r="C15" s="164"/>
      <c r="D15" s="4" t="s">
        <v>12</v>
      </c>
      <c r="E15" s="6">
        <v>9000</v>
      </c>
      <c r="F15" s="4" t="s">
        <v>12</v>
      </c>
      <c r="G15" s="6">
        <f t="shared" si="0"/>
        <v>9000</v>
      </c>
      <c r="H15" s="6"/>
      <c r="I15" s="45">
        <f>E15*2</f>
        <v>18000</v>
      </c>
      <c r="J15" s="42"/>
      <c r="W15" s="14">
        <f>J18-W14</f>
        <v>4656.2599999999948</v>
      </c>
    </row>
    <row r="16" spans="2:27" x14ac:dyDescent="0.25">
      <c r="B16" s="44"/>
      <c r="C16" s="164"/>
      <c r="D16" s="4" t="s">
        <v>13</v>
      </c>
      <c r="E16" s="6">
        <v>10000</v>
      </c>
      <c r="F16" s="4" t="s">
        <v>13</v>
      </c>
      <c r="G16" s="6">
        <f t="shared" si="0"/>
        <v>10000</v>
      </c>
      <c r="H16" s="6"/>
      <c r="I16" s="45">
        <f>E16*2</f>
        <v>20000</v>
      </c>
      <c r="J16" s="42"/>
      <c r="M16" s="14"/>
      <c r="W16" s="14">
        <f>G11+E11</f>
        <v>7169.84</v>
      </c>
    </row>
    <row r="17" spans="2:23" x14ac:dyDescent="0.25">
      <c r="B17" s="44"/>
      <c r="C17" s="164"/>
      <c r="D17" s="46" t="s">
        <v>14</v>
      </c>
      <c r="E17" s="6">
        <v>2400</v>
      </c>
      <c r="F17" s="46" t="s">
        <v>14</v>
      </c>
      <c r="G17" s="6">
        <f t="shared" si="0"/>
        <v>2400</v>
      </c>
      <c r="H17" s="6"/>
      <c r="I17" s="45">
        <f>E17*2</f>
        <v>4800</v>
      </c>
      <c r="J17" s="47"/>
      <c r="W17" s="1">
        <f>W16/72</f>
        <v>99.581111111111113</v>
      </c>
    </row>
    <row r="18" spans="2:23" ht="15.75" thickBot="1" x14ac:dyDescent="0.3">
      <c r="B18" s="31"/>
      <c r="C18" s="165"/>
      <c r="D18" s="48"/>
      <c r="E18" s="49">
        <f>SUM(E10:E17)</f>
        <v>58926.850000000006</v>
      </c>
      <c r="F18" s="8"/>
      <c r="G18" s="49">
        <f>SUM(G10:G17)</f>
        <v>103819.53</v>
      </c>
      <c r="H18" s="49"/>
      <c r="I18" s="50">
        <f>E18+G18</f>
        <v>162746.38</v>
      </c>
      <c r="J18" s="51">
        <v>103819.53</v>
      </c>
      <c r="K18" s="14">
        <f>J18-G18</f>
        <v>0</v>
      </c>
    </row>
    <row r="19" spans="2:23" x14ac:dyDescent="0.25">
      <c r="D19" s="53"/>
    </row>
    <row r="20" spans="2:23" s="7" customFormat="1" ht="15.75" thickBot="1" x14ac:dyDescent="0.3">
      <c r="B20" s="55"/>
      <c r="C20" s="56"/>
      <c r="D20" s="57" t="s">
        <v>41</v>
      </c>
      <c r="E20" s="58"/>
      <c r="F20" s="57" t="s">
        <v>42</v>
      </c>
      <c r="G20" s="59"/>
      <c r="H20" s="60"/>
      <c r="I20" s="59"/>
      <c r="J20" s="61"/>
      <c r="K20" s="62"/>
    </row>
    <row r="21" spans="2:23" ht="15.75" thickBot="1" x14ac:dyDescent="0.3">
      <c r="B21" s="63">
        <v>4</v>
      </c>
      <c r="C21" s="64" t="s">
        <v>5</v>
      </c>
      <c r="D21" s="65" t="s">
        <v>43</v>
      </c>
      <c r="E21" s="66">
        <v>5280</v>
      </c>
      <c r="F21" s="67" t="s">
        <v>44</v>
      </c>
      <c r="G21" s="66">
        <v>13200</v>
      </c>
      <c r="H21" s="68"/>
      <c r="I21" s="69">
        <f>G21+E21</f>
        <v>18480</v>
      </c>
      <c r="J21" s="30"/>
      <c r="K21" s="14"/>
      <c r="L21" s="70"/>
      <c r="M21" s="54"/>
      <c r="N21" s="71" t="s">
        <v>45</v>
      </c>
      <c r="O21" s="71" t="s">
        <v>46</v>
      </c>
      <c r="P21" s="71" t="s">
        <v>47</v>
      </c>
      <c r="Q21" s="72"/>
    </row>
    <row r="22" spans="2:23" ht="15.75" thickBot="1" x14ac:dyDescent="0.3">
      <c r="B22" s="73"/>
      <c r="C22" s="74"/>
      <c r="D22" s="75"/>
      <c r="E22" s="39"/>
      <c r="F22" s="76"/>
      <c r="G22" s="39"/>
      <c r="H22" s="41"/>
      <c r="I22" s="39">
        <f t="shared" ref="I22:I27" si="1">G22+E22</f>
        <v>0</v>
      </c>
      <c r="J22" s="77"/>
      <c r="L22" s="54" t="s">
        <v>48</v>
      </c>
      <c r="M22" s="54">
        <v>22</v>
      </c>
      <c r="N22" s="1">
        <v>40</v>
      </c>
      <c r="O22" s="1">
        <v>8</v>
      </c>
      <c r="P22" s="7">
        <v>1</v>
      </c>
      <c r="Q22" s="78">
        <f>M22*N22*O22*P22</f>
        <v>7040</v>
      </c>
      <c r="T22" s="1">
        <f>Q22*9</f>
        <v>63360</v>
      </c>
    </row>
    <row r="23" spans="2:23" ht="38.25" customHeight="1" x14ac:dyDescent="0.25">
      <c r="B23" s="28">
        <v>5</v>
      </c>
      <c r="C23" s="163" t="s">
        <v>49</v>
      </c>
      <c r="D23" s="79" t="s">
        <v>50</v>
      </c>
      <c r="E23" s="80">
        <v>63360</v>
      </c>
      <c r="F23" s="79" t="s">
        <v>51</v>
      </c>
      <c r="G23" s="80">
        <v>95040</v>
      </c>
      <c r="H23" s="81"/>
      <c r="I23" s="82">
        <f t="shared" si="1"/>
        <v>158400</v>
      </c>
      <c r="J23" s="77"/>
      <c r="L23" s="54" t="s">
        <v>52</v>
      </c>
      <c r="M23" s="54">
        <v>22</v>
      </c>
      <c r="N23" s="1">
        <v>36</v>
      </c>
      <c r="O23" s="1">
        <v>8</v>
      </c>
      <c r="P23" s="7">
        <v>1</v>
      </c>
      <c r="Q23" s="78">
        <f>M23*N23*O23*P23</f>
        <v>6336</v>
      </c>
      <c r="T23" s="1">
        <f>Q23*2</f>
        <v>12672</v>
      </c>
    </row>
    <row r="24" spans="2:23" ht="30" x14ac:dyDescent="0.25">
      <c r="B24" s="44"/>
      <c r="C24" s="164"/>
      <c r="D24" s="83" t="s">
        <v>53</v>
      </c>
      <c r="E24" s="84">
        <v>63360</v>
      </c>
      <c r="F24" s="83" t="s">
        <v>54</v>
      </c>
      <c r="G24" s="84">
        <v>95040</v>
      </c>
      <c r="H24" s="85"/>
      <c r="I24" s="86">
        <f t="shared" si="1"/>
        <v>158400</v>
      </c>
      <c r="J24" s="77"/>
      <c r="L24" s="54" t="s">
        <v>55</v>
      </c>
      <c r="M24" s="54">
        <v>22</v>
      </c>
      <c r="N24" s="1">
        <v>60</v>
      </c>
      <c r="O24" s="1">
        <v>8</v>
      </c>
      <c r="P24" s="7">
        <v>9</v>
      </c>
      <c r="Q24" s="78">
        <f t="shared" ref="Q24:Q25" si="2">M24*N24*O24*P24</f>
        <v>95040</v>
      </c>
    </row>
    <row r="25" spans="2:23" ht="15.75" thickBot="1" x14ac:dyDescent="0.3">
      <c r="B25" s="31"/>
      <c r="C25" s="165"/>
      <c r="D25" s="87" t="s">
        <v>56</v>
      </c>
      <c r="E25" s="88">
        <v>12672</v>
      </c>
      <c r="F25" s="87" t="s">
        <v>57</v>
      </c>
      <c r="G25" s="88">
        <v>20416</v>
      </c>
      <c r="H25" s="89"/>
      <c r="I25" s="90">
        <f t="shared" si="1"/>
        <v>33088</v>
      </c>
      <c r="J25" s="77"/>
      <c r="L25" s="54" t="s">
        <v>58</v>
      </c>
      <c r="M25" s="54">
        <v>22</v>
      </c>
      <c r="N25" s="1">
        <v>58</v>
      </c>
      <c r="O25" s="1">
        <v>8</v>
      </c>
      <c r="P25" s="7">
        <v>2</v>
      </c>
      <c r="Q25" s="78">
        <f t="shared" si="2"/>
        <v>20416</v>
      </c>
      <c r="T25" s="1">
        <v>42</v>
      </c>
    </row>
    <row r="26" spans="2:23" ht="15.75" thickBot="1" x14ac:dyDescent="0.3">
      <c r="B26" s="73"/>
      <c r="C26" s="74"/>
      <c r="D26" s="91"/>
      <c r="E26" s="92"/>
      <c r="F26" s="91"/>
      <c r="G26" s="92"/>
      <c r="H26" s="93"/>
      <c r="I26" s="92"/>
      <c r="J26" s="77"/>
      <c r="K26" s="94"/>
      <c r="L26" s="54" t="s">
        <v>59</v>
      </c>
      <c r="M26" s="54"/>
      <c r="Q26" s="78">
        <v>27822.75</v>
      </c>
      <c r="T26" s="1">
        <v>86.67</v>
      </c>
    </row>
    <row r="27" spans="2:23" ht="24" customHeight="1" x14ac:dyDescent="0.25">
      <c r="B27" s="28">
        <v>6</v>
      </c>
      <c r="C27" s="163" t="s">
        <v>6</v>
      </c>
      <c r="D27" s="95" t="s">
        <v>60</v>
      </c>
      <c r="E27" s="80">
        <v>23690.41</v>
      </c>
      <c r="F27" s="95" t="s">
        <v>60</v>
      </c>
      <c r="G27" s="80">
        <v>23563.55</v>
      </c>
      <c r="H27" s="81"/>
      <c r="I27" s="82">
        <f t="shared" si="1"/>
        <v>47253.96</v>
      </c>
      <c r="J27" s="77"/>
      <c r="T27" s="1">
        <f>T25*T26</f>
        <v>3640.14</v>
      </c>
      <c r="V27" s="1">
        <v>6156.26</v>
      </c>
    </row>
    <row r="28" spans="2:23" ht="15.75" thickBot="1" x14ac:dyDescent="0.3">
      <c r="B28" s="96"/>
      <c r="C28" s="165"/>
      <c r="D28" s="97"/>
      <c r="E28" s="49">
        <f>SUM(E21:E27)</f>
        <v>168362.41</v>
      </c>
      <c r="F28" s="49"/>
      <c r="G28" s="49">
        <f>SUM(G21+G23+G24+G25+G27)</f>
        <v>247259.55</v>
      </c>
      <c r="H28" s="98"/>
      <c r="I28" s="50">
        <f>G28+E28</f>
        <v>415621.95999999996</v>
      </c>
      <c r="J28" s="99">
        <v>247259.55</v>
      </c>
      <c r="K28" s="14">
        <f>J28-G28</f>
        <v>0</v>
      </c>
      <c r="M28" s="14"/>
      <c r="N28" s="14">
        <f>G27+K28</f>
        <v>23563.55</v>
      </c>
      <c r="V28" s="1">
        <v>42</v>
      </c>
    </row>
    <row r="29" spans="2:23" x14ac:dyDescent="0.25">
      <c r="B29" s="7"/>
      <c r="C29" s="56"/>
      <c r="D29" s="100"/>
      <c r="E29" s="101"/>
      <c r="F29" s="101"/>
      <c r="G29" s="101"/>
      <c r="H29" s="101"/>
      <c r="I29" s="102"/>
      <c r="V29" s="1">
        <f>V27/V28</f>
        <v>146.57761904761907</v>
      </c>
    </row>
    <row r="30" spans="2:23" ht="15.75" thickBot="1" x14ac:dyDescent="0.3">
      <c r="B30" s="7"/>
      <c r="C30" s="56"/>
      <c r="D30" s="57" t="s">
        <v>61</v>
      </c>
      <c r="E30" s="103"/>
      <c r="F30" s="57" t="s">
        <v>62</v>
      </c>
      <c r="G30" s="104"/>
      <c r="H30" s="105"/>
      <c r="I30" s="104"/>
      <c r="L30" s="14">
        <f>E26+G26</f>
        <v>0</v>
      </c>
      <c r="M30" s="14">
        <f>I23+I24+I25</f>
        <v>349888</v>
      </c>
    </row>
    <row r="31" spans="2:23" ht="32.25" customHeight="1" thickBot="1" x14ac:dyDescent="0.3">
      <c r="B31" s="106">
        <v>3</v>
      </c>
      <c r="C31" s="107" t="s">
        <v>4</v>
      </c>
      <c r="D31" s="108" t="s">
        <v>63</v>
      </c>
      <c r="E31" s="109">
        <v>90288</v>
      </c>
      <c r="F31" s="108" t="s">
        <v>64</v>
      </c>
      <c r="G31" s="109">
        <v>123120</v>
      </c>
      <c r="H31" s="110"/>
      <c r="I31" s="111">
        <f>SUM(E31:G31)</f>
        <v>213408</v>
      </c>
      <c r="J31" s="30"/>
      <c r="L31" s="14"/>
    </row>
    <row r="32" spans="2:23" ht="15.75" thickBot="1" x14ac:dyDescent="0.3">
      <c r="B32" s="112"/>
      <c r="C32" s="56"/>
      <c r="D32" s="100"/>
      <c r="E32" s="113"/>
      <c r="F32" s="114"/>
      <c r="G32" s="113"/>
      <c r="H32" s="113"/>
      <c r="I32" s="92"/>
      <c r="J32" s="77"/>
      <c r="M32" s="54">
        <v>19</v>
      </c>
      <c r="N32" s="1">
        <v>60</v>
      </c>
      <c r="O32" s="1">
        <v>12</v>
      </c>
      <c r="P32" s="1">
        <v>9</v>
      </c>
      <c r="Q32" s="78">
        <f>M32*N32*O32*P32</f>
        <v>123120</v>
      </c>
    </row>
    <row r="33" spans="2:22" ht="24" customHeight="1" x14ac:dyDescent="0.25">
      <c r="B33" s="28">
        <v>7</v>
      </c>
      <c r="C33" s="163" t="s">
        <v>7</v>
      </c>
      <c r="D33" s="115" t="s">
        <v>65</v>
      </c>
      <c r="E33" s="80">
        <v>5400</v>
      </c>
      <c r="F33" s="115" t="s">
        <v>66</v>
      </c>
      <c r="G33" s="80">
        <v>21600</v>
      </c>
      <c r="H33" s="81"/>
      <c r="I33" s="82">
        <f>G33+E33</f>
        <v>27000</v>
      </c>
      <c r="J33" s="77"/>
      <c r="M33" s="54"/>
      <c r="Q33" s="78"/>
    </row>
    <row r="34" spans="2:22" x14ac:dyDescent="0.25">
      <c r="B34" s="44"/>
      <c r="C34" s="164"/>
      <c r="D34" s="116" t="s">
        <v>67</v>
      </c>
      <c r="E34" s="84">
        <v>7000</v>
      </c>
      <c r="F34" s="116" t="s">
        <v>68</v>
      </c>
      <c r="G34" s="84">
        <v>35000</v>
      </c>
      <c r="H34" s="85"/>
      <c r="I34" s="86">
        <f t="shared" ref="I34:I36" si="3">G34+E34</f>
        <v>42000</v>
      </c>
      <c r="J34" s="77"/>
      <c r="M34" s="54"/>
      <c r="Q34" s="78"/>
      <c r="V34" s="1">
        <v>91200</v>
      </c>
    </row>
    <row r="35" spans="2:22" x14ac:dyDescent="0.25">
      <c r="B35" s="44"/>
      <c r="C35" s="164"/>
      <c r="D35" s="116" t="s">
        <v>69</v>
      </c>
      <c r="E35" s="84">
        <v>10500</v>
      </c>
      <c r="F35" s="116" t="s">
        <v>70</v>
      </c>
      <c r="G35" s="84">
        <v>52500</v>
      </c>
      <c r="H35" s="85"/>
      <c r="I35" s="86">
        <f t="shared" si="3"/>
        <v>63000</v>
      </c>
      <c r="J35" s="77"/>
      <c r="M35" s="54"/>
      <c r="Q35" s="78"/>
    </row>
    <row r="36" spans="2:22" ht="15.75" thickBot="1" x14ac:dyDescent="0.3">
      <c r="B36" s="96"/>
      <c r="C36" s="165"/>
      <c r="D36" s="117" t="s">
        <v>15</v>
      </c>
      <c r="E36" s="88">
        <v>2724.58</v>
      </c>
      <c r="F36" s="117" t="s">
        <v>15</v>
      </c>
      <c r="G36" s="88">
        <v>13889.03</v>
      </c>
      <c r="H36" s="89"/>
      <c r="I36" s="90">
        <f t="shared" si="3"/>
        <v>16613.61</v>
      </c>
      <c r="J36" s="35"/>
      <c r="M36" s="54" t="s">
        <v>32</v>
      </c>
      <c r="N36" s="1" t="s">
        <v>71</v>
      </c>
      <c r="O36" s="1" t="s">
        <v>46</v>
      </c>
      <c r="Q36" s="78"/>
    </row>
    <row r="37" spans="2:22" ht="15.75" thickBot="1" x14ac:dyDescent="0.3">
      <c r="B37" s="118"/>
      <c r="C37" s="74"/>
      <c r="D37" s="119"/>
      <c r="E37" s="92"/>
      <c r="F37" s="119"/>
      <c r="G37" s="92"/>
      <c r="H37" s="93"/>
      <c r="I37" s="120"/>
      <c r="J37" s="77"/>
      <c r="M37" s="54">
        <v>300</v>
      </c>
      <c r="N37" s="1">
        <v>15</v>
      </c>
      <c r="O37" s="1">
        <v>5</v>
      </c>
      <c r="P37" s="1">
        <f>M37*N37*O37</f>
        <v>22500</v>
      </c>
      <c r="Q37" s="78"/>
      <c r="V37" s="1">
        <v>9</v>
      </c>
    </row>
    <row r="38" spans="2:22" ht="24.75" thickBot="1" x14ac:dyDescent="0.3">
      <c r="B38" s="63">
        <v>8</v>
      </c>
      <c r="C38" s="64" t="s">
        <v>8</v>
      </c>
      <c r="D38" s="108" t="s">
        <v>72</v>
      </c>
      <c r="E38" s="109">
        <v>10560</v>
      </c>
      <c r="F38" s="108" t="s">
        <v>72</v>
      </c>
      <c r="G38" s="109">
        <f>E38</f>
        <v>10560</v>
      </c>
      <c r="H38" s="110"/>
      <c r="I38" s="84">
        <f>E38*2</f>
        <v>21120</v>
      </c>
      <c r="J38" s="77"/>
      <c r="M38" s="54">
        <v>300</v>
      </c>
      <c r="N38" s="1">
        <v>75</v>
      </c>
      <c r="O38" s="1">
        <v>5</v>
      </c>
      <c r="P38" s="1">
        <f>M38*N38*O38</f>
        <v>112500</v>
      </c>
      <c r="Q38" s="78"/>
      <c r="V38" s="1">
        <v>19</v>
      </c>
    </row>
    <row r="39" spans="2:22" ht="15.75" thickBot="1" x14ac:dyDescent="0.3">
      <c r="B39" s="121"/>
      <c r="C39" s="122"/>
      <c r="D39" s="123"/>
      <c r="E39" s="124">
        <f>SUM(E31:E38)</f>
        <v>126472.58</v>
      </c>
      <c r="F39" s="123"/>
      <c r="G39" s="124">
        <f>SUM(G31:G38)</f>
        <v>256669.03</v>
      </c>
      <c r="H39" s="125"/>
      <c r="I39" s="126">
        <f>SUM(I31:I38)</f>
        <v>383141.61</v>
      </c>
      <c r="J39" s="99">
        <v>256669.03</v>
      </c>
      <c r="K39" s="14">
        <f>J39-G39</f>
        <v>0</v>
      </c>
      <c r="N39" s="1">
        <f>G33/300</f>
        <v>72</v>
      </c>
      <c r="P39" s="14">
        <f>E33-P37</f>
        <v>-17100</v>
      </c>
      <c r="V39" s="1">
        <v>44</v>
      </c>
    </row>
    <row r="40" spans="2:22" x14ac:dyDescent="0.25">
      <c r="B40" s="55"/>
      <c r="C40" s="127"/>
      <c r="D40" s="100"/>
      <c r="E40" s="101"/>
      <c r="F40" s="101"/>
      <c r="G40" s="101"/>
      <c r="H40" s="101"/>
      <c r="I40" s="128"/>
      <c r="K40" s="14"/>
      <c r="P40" s="1">
        <v>212.58</v>
      </c>
      <c r="V40" s="1">
        <v>12</v>
      </c>
    </row>
    <row r="41" spans="2:22" ht="15.75" thickBot="1" x14ac:dyDescent="0.3">
      <c r="B41" s="55"/>
      <c r="C41" s="127"/>
      <c r="D41" s="25" t="s">
        <v>73</v>
      </c>
      <c r="E41" s="129"/>
      <c r="F41" s="129"/>
      <c r="G41" s="128"/>
      <c r="H41" s="128"/>
      <c r="I41" s="128"/>
      <c r="V41" s="1">
        <f>V37*V38*V39*V40</f>
        <v>90288</v>
      </c>
    </row>
    <row r="42" spans="2:22" ht="24" x14ac:dyDescent="0.25">
      <c r="B42" s="28">
        <v>9</v>
      </c>
      <c r="C42" s="130" t="s">
        <v>9</v>
      </c>
      <c r="D42" s="131" t="s">
        <v>74</v>
      </c>
      <c r="E42" s="132">
        <v>19976.62</v>
      </c>
      <c r="F42" s="133" t="s">
        <v>75</v>
      </c>
      <c r="G42" s="132">
        <v>0</v>
      </c>
      <c r="H42" s="134"/>
      <c r="I42" s="135">
        <f>SUM(E42:G42)</f>
        <v>19976.62</v>
      </c>
      <c r="M42" s="1">
        <v>126472.58</v>
      </c>
      <c r="V42" s="14">
        <f>V41-E31</f>
        <v>0</v>
      </c>
    </row>
    <row r="43" spans="2:22" ht="15.75" thickBot="1" x14ac:dyDescent="0.3">
      <c r="B43" s="136"/>
      <c r="C43" s="137"/>
      <c r="D43" s="138"/>
      <c r="E43" s="139"/>
      <c r="F43" s="139"/>
      <c r="G43" s="139"/>
      <c r="H43" s="139"/>
      <c r="I43" s="140"/>
    </row>
    <row r="44" spans="2:22" x14ac:dyDescent="0.25">
      <c r="B44" s="55"/>
      <c r="C44" s="127"/>
      <c r="D44" s="141"/>
      <c r="E44" s="101"/>
      <c r="F44" s="101"/>
      <c r="G44" s="101"/>
      <c r="H44" s="101"/>
      <c r="I44" s="101"/>
      <c r="P44" s="1">
        <f>E36/17</f>
        <v>160.26941176470586</v>
      </c>
    </row>
    <row r="45" spans="2:22" ht="15.75" thickBot="1" x14ac:dyDescent="0.3">
      <c r="B45" s="55"/>
      <c r="C45" s="127"/>
      <c r="D45" s="57" t="s">
        <v>76</v>
      </c>
      <c r="E45" s="101"/>
      <c r="F45" s="101"/>
      <c r="G45" s="101"/>
      <c r="H45" s="101"/>
      <c r="I45" s="101"/>
      <c r="L45" s="14">
        <f>I27+I25+I24+I23+I21</f>
        <v>415621.95999999996</v>
      </c>
      <c r="M45" s="1">
        <v>168362.41</v>
      </c>
      <c r="V45" s="1">
        <v>1812.58</v>
      </c>
    </row>
    <row r="46" spans="2:22" ht="15.75" thickBot="1" x14ac:dyDescent="0.3">
      <c r="B46" s="63">
        <v>10</v>
      </c>
      <c r="C46" s="64" t="s">
        <v>77</v>
      </c>
      <c r="D46" s="142" t="s">
        <v>78</v>
      </c>
      <c r="E46" s="143">
        <v>20856.59</v>
      </c>
      <c r="F46" s="144" t="s">
        <v>75</v>
      </c>
      <c r="G46" s="143">
        <v>0</v>
      </c>
      <c r="H46" s="143"/>
      <c r="I46" s="145">
        <f>SUM(E46:G46)</f>
        <v>20856.59</v>
      </c>
      <c r="V46" s="1">
        <v>912</v>
      </c>
    </row>
    <row r="47" spans="2:22" x14ac:dyDescent="0.25">
      <c r="B47" s="55"/>
      <c r="C47" s="127"/>
      <c r="D47" s="102"/>
      <c r="E47" s="101"/>
      <c r="F47" s="101"/>
      <c r="G47" s="101"/>
      <c r="H47" s="101"/>
      <c r="I47" s="101"/>
      <c r="L47" s="14">
        <f>L45-M45</f>
        <v>247259.54999999996</v>
      </c>
      <c r="V47" s="1">
        <f>V45+V46</f>
        <v>2724.58</v>
      </c>
    </row>
    <row r="48" spans="2:22" x14ac:dyDescent="0.25">
      <c r="D48" s="146"/>
      <c r="E48" s="147"/>
      <c r="F48" s="147"/>
      <c r="G48" s="147"/>
      <c r="H48" s="147"/>
      <c r="I48" s="147"/>
    </row>
    <row r="49" spans="4:9" ht="15.75" x14ac:dyDescent="0.25">
      <c r="D49" s="148" t="s">
        <v>19</v>
      </c>
      <c r="E49" s="126">
        <f>E46+E42+E39+E28+E18</f>
        <v>394595.05000000005</v>
      </c>
      <c r="F49" s="126"/>
      <c r="G49" s="126">
        <f>G46+G42+G39+G28+G18</f>
        <v>607748.11</v>
      </c>
      <c r="H49" s="126"/>
      <c r="I49" s="126">
        <f>E49+G49</f>
        <v>1002343.16</v>
      </c>
    </row>
    <row r="50" spans="4:9" hidden="1" x14ac:dyDescent="0.25">
      <c r="E50" s="54">
        <v>394595.05</v>
      </c>
      <c r="G50" s="54">
        <v>607748.11</v>
      </c>
      <c r="I50" s="54">
        <v>1002343.16</v>
      </c>
    </row>
    <row r="51" spans="4:9" hidden="1" x14ac:dyDescent="0.25">
      <c r="E51" s="150"/>
      <c r="F51" s="150"/>
      <c r="G51" s="150"/>
      <c r="H51" s="150"/>
      <c r="I51" s="150"/>
    </row>
    <row r="52" spans="4:9" hidden="1" x14ac:dyDescent="0.25"/>
    <row r="53" spans="4:9" hidden="1" x14ac:dyDescent="0.25">
      <c r="D53" s="151" t="s">
        <v>79</v>
      </c>
      <c r="E53" s="54">
        <v>250</v>
      </c>
    </row>
    <row r="54" spans="4:9" hidden="1" x14ac:dyDescent="0.25">
      <c r="D54" s="151" t="s">
        <v>80</v>
      </c>
      <c r="E54" s="54">
        <v>35</v>
      </c>
    </row>
    <row r="55" spans="4:9" hidden="1" x14ac:dyDescent="0.25">
      <c r="D55" s="152" t="s">
        <v>34</v>
      </c>
      <c r="E55" s="54">
        <v>4</v>
      </c>
    </row>
    <row r="56" spans="4:9" hidden="1" x14ac:dyDescent="0.25">
      <c r="E56" s="54">
        <f>E53*E54*E55</f>
        <v>35000</v>
      </c>
    </row>
    <row r="57" spans="4:9" hidden="1" x14ac:dyDescent="0.25"/>
    <row r="58" spans="4:9" hidden="1" x14ac:dyDescent="0.25">
      <c r="D58" s="151" t="s">
        <v>79</v>
      </c>
      <c r="E58" s="54">
        <v>250</v>
      </c>
    </row>
    <row r="59" spans="4:9" hidden="1" x14ac:dyDescent="0.25">
      <c r="D59" s="151" t="s">
        <v>80</v>
      </c>
      <c r="E59" s="54">
        <v>35</v>
      </c>
    </row>
    <row r="60" spans="4:9" hidden="1" x14ac:dyDescent="0.25">
      <c r="D60" s="152" t="s">
        <v>34</v>
      </c>
      <c r="E60" s="54">
        <v>6</v>
      </c>
    </row>
    <row r="61" spans="4:9" hidden="1" x14ac:dyDescent="0.25">
      <c r="E61" s="54">
        <f>E58*E59*E60</f>
        <v>52500</v>
      </c>
    </row>
    <row r="62" spans="4:9" hidden="1" x14ac:dyDescent="0.25"/>
    <row r="63" spans="4:9" hidden="1" x14ac:dyDescent="0.25">
      <c r="D63" s="151" t="s">
        <v>79</v>
      </c>
      <c r="E63" s="54">
        <v>150</v>
      </c>
    </row>
    <row r="64" spans="4:9" hidden="1" x14ac:dyDescent="0.25">
      <c r="D64" s="151" t="s">
        <v>80</v>
      </c>
      <c r="E64" s="54">
        <v>12</v>
      </c>
    </row>
    <row r="65" spans="4:7" hidden="1" x14ac:dyDescent="0.25">
      <c r="D65" s="152" t="s">
        <v>34</v>
      </c>
      <c r="E65" s="54">
        <v>12</v>
      </c>
    </row>
    <row r="66" spans="4:7" hidden="1" x14ac:dyDescent="0.25">
      <c r="E66" s="54">
        <f>E63*E64*E65</f>
        <v>21600</v>
      </c>
      <c r="G66" s="54">
        <f>G33+G36</f>
        <v>35489.03</v>
      </c>
    </row>
    <row r="67" spans="4:7" hidden="1" x14ac:dyDescent="0.25"/>
    <row r="68" spans="4:7" hidden="1" x14ac:dyDescent="0.25">
      <c r="E68" s="54">
        <f>E66+E61+E56</f>
        <v>109100</v>
      </c>
    </row>
    <row r="69" spans="4:7" hidden="1" x14ac:dyDescent="0.25">
      <c r="G69" s="54">
        <v>122989.03</v>
      </c>
    </row>
    <row r="70" spans="4:7" hidden="1" x14ac:dyDescent="0.25">
      <c r="E70" s="54">
        <f>G69-E68</f>
        <v>13889.029999999999</v>
      </c>
    </row>
    <row r="71" spans="4:7" hidden="1" x14ac:dyDescent="0.25">
      <c r="F71" s="54">
        <f>E68+E70</f>
        <v>122989.03</v>
      </c>
    </row>
    <row r="72" spans="4:7" hidden="1" x14ac:dyDescent="0.25"/>
    <row r="73" spans="4:7" hidden="1" x14ac:dyDescent="0.25"/>
    <row r="74" spans="4:7" hidden="1" x14ac:dyDescent="0.25"/>
    <row r="75" spans="4:7" hidden="1" x14ac:dyDescent="0.25"/>
    <row r="76" spans="4:7" ht="15.75" hidden="1" thickBot="1" x14ac:dyDescent="0.3">
      <c r="E76" s="153">
        <v>126472.58</v>
      </c>
    </row>
    <row r="77" spans="4:7" hidden="1" x14ac:dyDescent="0.25"/>
    <row r="78" spans="4:7" hidden="1" x14ac:dyDescent="0.25"/>
  </sheetData>
  <mergeCells count="8">
    <mergeCell ref="C23:C25"/>
    <mergeCell ref="C27:C28"/>
    <mergeCell ref="C33:C36"/>
    <mergeCell ref="B1:I1"/>
    <mergeCell ref="B5:I5"/>
    <mergeCell ref="B6:I6"/>
    <mergeCell ref="C10:C11"/>
    <mergeCell ref="C13:C18"/>
  </mergeCells>
  <pageMargins left="0.25" right="0.25" top="0.75" bottom="0.75" header="0.3" footer="0.3"/>
  <pageSetup paperSize="9"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D15"/>
  <sheetViews>
    <sheetView tabSelected="1" workbookViewId="0">
      <selection activeCell="F5" sqref="F5"/>
    </sheetView>
  </sheetViews>
  <sheetFormatPr defaultRowHeight="15" x14ac:dyDescent="0.25"/>
  <cols>
    <col min="1" max="1" width="29" customWidth="1"/>
    <col min="2" max="2" width="13.85546875" customWidth="1"/>
    <col min="3" max="3" width="14.42578125" customWidth="1"/>
    <col min="4" max="4" width="24.42578125" customWidth="1"/>
  </cols>
  <sheetData>
    <row r="4" spans="1:4" ht="21" x14ac:dyDescent="0.35">
      <c r="A4" s="154">
        <v>44545.35</v>
      </c>
      <c r="B4" s="173" t="s">
        <v>82</v>
      </c>
      <c r="C4" s="173"/>
      <c r="D4" s="173"/>
    </row>
    <row r="5" spans="1:4" ht="21" x14ac:dyDescent="0.35">
      <c r="A5" s="155"/>
      <c r="B5" s="156" t="s">
        <v>17</v>
      </c>
      <c r="C5" s="156" t="s">
        <v>18</v>
      </c>
      <c r="D5" s="156" t="s">
        <v>81</v>
      </c>
    </row>
    <row r="6" spans="1:4" ht="21" x14ac:dyDescent="0.35">
      <c r="A6" s="157" t="s">
        <v>20</v>
      </c>
      <c r="B6" s="157">
        <v>38295</v>
      </c>
      <c r="C6" s="157">
        <v>47.57</v>
      </c>
      <c r="D6" s="158">
        <f>A4*C6/100</f>
        <v>21190.222994999996</v>
      </c>
    </row>
    <row r="7" spans="1:4" ht="21" x14ac:dyDescent="0.35">
      <c r="A7" s="161" t="s">
        <v>21</v>
      </c>
      <c r="B7" s="161">
        <v>13267</v>
      </c>
      <c r="C7" s="161">
        <v>16.48</v>
      </c>
      <c r="D7" s="162">
        <f>A4*C7/100</f>
        <v>7341.0736800000004</v>
      </c>
    </row>
    <row r="8" spans="1:4" ht="21" x14ac:dyDescent="0.35">
      <c r="A8" s="161" t="s">
        <v>22</v>
      </c>
      <c r="B8" s="161">
        <v>5088</v>
      </c>
      <c r="C8" s="161">
        <v>6.32</v>
      </c>
      <c r="D8" s="162">
        <f>A4*C8/100</f>
        <v>2815.2661200000002</v>
      </c>
    </row>
    <row r="9" spans="1:4" ht="21" x14ac:dyDescent="0.35">
      <c r="A9" s="161" t="s">
        <v>23</v>
      </c>
      <c r="B9" s="161">
        <v>3087</v>
      </c>
      <c r="C9" s="161">
        <v>3.83</v>
      </c>
      <c r="D9" s="162">
        <f>A4*C9/100</f>
        <v>1706.0869049999999</v>
      </c>
    </row>
    <row r="10" spans="1:4" ht="21" x14ac:dyDescent="0.35">
      <c r="A10" s="161" t="s">
        <v>24</v>
      </c>
      <c r="B10" s="161">
        <v>4083</v>
      </c>
      <c r="C10" s="161">
        <v>5.07</v>
      </c>
      <c r="D10" s="162">
        <f>A4*C10/100</f>
        <v>2258.4492449999998</v>
      </c>
    </row>
    <row r="11" spans="1:4" ht="21" x14ac:dyDescent="0.35">
      <c r="A11" s="161" t="s">
        <v>25</v>
      </c>
      <c r="B11" s="161">
        <v>6072</v>
      </c>
      <c r="C11" s="161">
        <v>7.54</v>
      </c>
      <c r="D11" s="162">
        <f>A4*C11/100</f>
        <v>3358.7193900000002</v>
      </c>
    </row>
    <row r="12" spans="1:4" ht="21" x14ac:dyDescent="0.35">
      <c r="A12" s="161" t="s">
        <v>26</v>
      </c>
      <c r="B12" s="161">
        <v>4764</v>
      </c>
      <c r="C12" s="161">
        <v>5.92</v>
      </c>
      <c r="D12" s="162">
        <f>A4*C12/100</f>
        <v>2637.0847200000003</v>
      </c>
    </row>
    <row r="13" spans="1:4" ht="21" x14ac:dyDescent="0.35">
      <c r="A13" s="161" t="s">
        <v>27</v>
      </c>
      <c r="B13" s="161">
        <v>2656</v>
      </c>
      <c r="C13" s="161">
        <v>3.3</v>
      </c>
      <c r="D13" s="162">
        <f>A4*C13/100</f>
        <v>1469.9965500000001</v>
      </c>
    </row>
    <row r="14" spans="1:4" ht="21" x14ac:dyDescent="0.35">
      <c r="A14" s="161" t="s">
        <v>28</v>
      </c>
      <c r="B14" s="161">
        <v>3200</v>
      </c>
      <c r="C14" s="161">
        <v>3.97</v>
      </c>
      <c r="D14" s="162">
        <f>A4*C14/100</f>
        <v>1768.4503950000001</v>
      </c>
    </row>
    <row r="15" spans="1:4" ht="21" x14ac:dyDescent="0.35">
      <c r="A15" s="159"/>
      <c r="B15" s="159"/>
      <c r="C15" s="159">
        <f>SUM(C6:C14)</f>
        <v>100.00000000000001</v>
      </c>
      <c r="D15" s="160">
        <f>SUM(D6:D14)</f>
        <v>44545.349999999991</v>
      </c>
    </row>
  </sheetData>
  <mergeCells count="1">
    <mergeCell ref="B4:D4"/>
  </mergeCells>
  <pageMargins left="0.7" right="0.7" top="0.75" bottom="0.75" header="0.3" footer="0.3"/>
  <pageSetup paperSize="9" orientation="landscape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prospetto</vt:lpstr>
      <vt:lpstr>azione4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Anfuso</dc:creator>
  <cp:lastModifiedBy>Daniela Brighina</cp:lastModifiedBy>
  <cp:lastPrinted>2024-02-12T11:05:25Z</cp:lastPrinted>
  <dcterms:created xsi:type="dcterms:W3CDTF">2019-09-16T07:29:37Z</dcterms:created>
  <dcterms:modified xsi:type="dcterms:W3CDTF">2024-07-09T13:26:37Z</dcterms:modified>
</cp:coreProperties>
</file>